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ات\جمعياتي\جمعية ضراس\الميزانية\ميزانية 2022م\الأوراق المرفوعة للمحاسب القانوني للعام 2022م\ملفات الأرباع الثلاثة 2022م\"/>
    </mc:Choice>
  </mc:AlternateContent>
  <bookViews>
    <workbookView xWindow="0" yWindow="0" windowWidth="24000" windowHeight="9645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E163" i="1"/>
  <c r="D163" i="1" s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D39" i="1" s="1"/>
  <c r="E17" i="1"/>
  <c r="D17" i="1" s="1"/>
  <c r="E8" i="1"/>
  <c r="D8" i="1" s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<sst xmlns="http://schemas.openxmlformats.org/spreadsheetml/2006/main" count="554" uniqueCount="447">
  <si>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</si>
  <si>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</si>
  <si>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</si>
  <si>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</si>
  <si>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</si>
  <si>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</si>
  <si>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</si>
  <si>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</si>
  <si>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</si>
  <si>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</si>
  <si>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</si>
  <si>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</si>
  <si>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</si>
  <si>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</si>
  <si>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</si>
  <si>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</si>
  <si>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</si>
  <si>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</si>
  <si>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</si>
  <si>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</si>
  <si>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</si>
  <si>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</si>
  <si>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</si>
  <si>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</si>
  <si>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</si>
  <si>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</si>
  <si>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</si>
  <si>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</si>
  <si>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</si>
  <si>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</si>
  <si>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</si>
  <si>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</si>
  <si>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</si>
  <si>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</si>
  <si>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</si>
  <si>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</si>
  <si>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</si>
  <si>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</si>
  <si>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</si>
  <si>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</si>
  <si>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</si>
  <si>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</si>
  <si>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</si>
  <si>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</si>
  <si>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</si>
  <si>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</si>
  <si>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</si>
  <si>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</si>
  <si>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</si>
  <si>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</si>
  <si>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</si>
  <si>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</si>
  <si>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</si>
  <si>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</si>
  <si>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</si>
  <si>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</si>
  <si>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</si>
  <si>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</si>
  <si>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</si>
  <si>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</si>
  <si>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</si>
  <si>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</si>
  <si>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</si>
  <si>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</si>
  <si>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</si>
  <si>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</si>
  <si>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</si>
  <si>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</si>
  <si>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</si>
  <si>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</si>
  <si>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</si>
  <si>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</si>
  <si>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</si>
  <si>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</si>
  <si>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</si>
  <si>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</si>
  <si>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</si>
  <si>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</si>
  <si>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</si>
  <si>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</si>
  <si>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</si>
  <si>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</si>
  <si>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</si>
  <si>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</si>
  <si>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</si>
  <si>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</si>
  <si>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</si>
  <si>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</si>
  <si>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</si>
  <si>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</si>
  <si>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</si>
  <si>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</si>
  <si>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</si>
  <si>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</si>
  <si>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</si>
  <si>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</si>
  <si>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</si>
  <si>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</si>
  <si>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</si>
  <si>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</si>
  <si>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</si>
  <si>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</si>
  <si>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</si>
  <si>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</si>
  <si>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</si>
  <si>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</si>
  <si>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</si>
  <si>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</si>
  <si>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</si>
  <si>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</si>
  <si>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</si>
  <si>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</si>
  <si>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</si>
  <si>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</si>
  <si>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</si>
  <si>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</si>
  <si>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</si>
  <si>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</si>
  <si>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</si>
  <si>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</si>
  <si>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</si>
  <si>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</si>
  <si>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</si>
  <si>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</si>
  <si>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</si>
  <si>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</si>
  <si>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</si>
  <si>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</si>
  <si>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</si>
  <si>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</si>
  <si>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</si>
  <si>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</si>
  <si>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</si>
  <si>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</si>
  <si>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</si>
  <si>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</si>
  <si>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</si>
  <si>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</si>
  <si>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</si>
  <si>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</si>
  <si>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</si>
  <si>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</si>
  <si>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</si>
  <si>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</si>
  <si>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</si>
  <si>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</si>
  <si>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</si>
  <si>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</si>
  <si>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</si>
  <si>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</si>
  <si>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</si>
  <si>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</si>
  <si>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</si>
  <si>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</si>
  <si>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</si>
  <si>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</si>
  <si>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</si>
  <si>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</si>
  <si>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</si>
  <si>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</si>
  <si>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</si>
  <si>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</si>
  <si>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</si>
  <si>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</si>
  <si>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</si>
  <si>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</si>
  <si>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</si>
  <si>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</si>
  <si>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</si>
  <si>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</si>
  <si>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</si>
  <si>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</si>
  <si>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</si>
  <si>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</si>
  <si>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</si>
  <si>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</si>
  <si>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</si>
  <si>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</si>
  <si>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</si>
  <si>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</si>
  <si>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</si>
  <si>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</si>
  <si>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</si>
  <si>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</si>
  <si>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</si>
  <si>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</si>
  <si>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</si>
  <si>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</si>
  <si>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</si>
  <si>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</si>
  <si>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</si>
  <si>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</si>
  <si>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</si>
  <si>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</si>
  <si>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</si>
  <si>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</si>
  <si>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</si>
  <si>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</si>
  <si>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</si>
  <si>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</si>
  <si>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</si>
  <si>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</si>
  <si>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</si>
  <si>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</si>
  <si>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</si>
  <si>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</si>
  <si>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</si>
  <si>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</si>
  <si>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</si>
  <si>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</si>
  <si>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</si>
  <si>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</si>
  <si>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</si>
  <si>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</si>
  <si>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</si>
  <si>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</si>
  <si>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</si>
  <si>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</si>
  <si>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</si>
  <si>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</si>
  <si>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</si>
  <si>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</si>
  <si>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</si>
  <si>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</si>
  <si>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</si>
  <si>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</si>
  <si>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</si>
  <si>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</si>
  <si>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</si>
  <si>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</si>
  <si>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</si>
  <si>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</si>
  <si>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</si>
  <si>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</si>
  <si>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</si>
  <si>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</si>
  <si>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</si>
  <si>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</si>
  <si>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</si>
  <si>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</si>
  <si>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</si>
  <si>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</si>
  <si>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</si>
  <si>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</si>
  <si>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</si>
  <si>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</si>
  <si>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</si>
  <si>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</si>
  <si>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</si>
  <si>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</si>
  <si>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</si>
  <si>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</si>
  <si>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</si>
  <si>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</si>
  <si>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</si>
  <si>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</si>
  <si>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</si>
  <si>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</si>
  <si>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</si>
  <si>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</si>
  <si>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</si>
  <si>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</si>
  <si>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</si>
  <si>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</si>
  <si>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</si>
  <si>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</si>
  <si>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</si>
  <si>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</si>
  <si>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</si>
  <si>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</si>
  <si>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</si>
  <si>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</si>
  <si>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</si>
  <si>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</si>
  <si>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</si>
  <si>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</si>
  <si>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</si>
  <si>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</si>
  <si>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</si>
  <si>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</si>
  <si>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</si>
  <si>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</si>
  <si>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</si>
  <si>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</si>
  <si>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</si>
  <si>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</si>
  <si>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</si>
  <si>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</si>
  <si>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</si>
  <si>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</si>
  <si>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</si>
  <si>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</si>
  <si>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</si>
  <si>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</si>
  <si>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</si>
  <si>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</si>
  <si>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</si>
  <si>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</si>
  <si>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</si>
  <si>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</si>
  <si>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</si>
  <si>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</si>
  <si>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</si>
  <si>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</si>
  <si>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</si>
  <si>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</si>
  <si>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</si>
  <si>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</si>
  <si>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</si>
  <si>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</si>
  <si>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</si>
  <si>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</si>
  <si>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</si>
  <si>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</si>
  <si>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</si>
  <si>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</si>
  <si>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</si>
  <si>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</si>
  <si>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</si>
  <si>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</si>
  <si>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</si>
  <si>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</si>
  <si>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</si>
  <si>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</si>
  <si>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</si>
  <si>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</si>
  <si>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</si>
  <si>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</si>
  <si>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</si>
  <si>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</si>
  <si>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</si>
  <si>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</si>
  <si>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</si>
  <si>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</si>
  <si>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</si>
  <si>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</si>
  <si>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</si>
  <si>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</si>
  <si>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</si>
  <si>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</si>
  <si>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</si>
  <si>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</si>
  <si>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</si>
  <si>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</si>
  <si>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</si>
  <si>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</si>
  <si>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</si>
  <si>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</si>
  <si>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</si>
  <si>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</si>
  <si>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</si>
  <si>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</si>
  <si>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</si>
  <si>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</si>
  <si>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</si>
  <si>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</si>
  <si>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</si>
  <si>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</si>
  <si>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</si>
  <si>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</si>
  <si>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</si>
  <si>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</si>
  <si>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</si>
  <si>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</si>
  <si>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</si>
  <si>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</si>
  <si>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</si>
  <si>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</si>
  <si>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</si>
  <si>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</si>
  <si>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</si>
  <si>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</si>
  <si>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</si>
  <si>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</si>
  <si>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</si>
  <si>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</si>
  <si>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</si>
  <si>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</si>
  <si>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</si>
  <si>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</si>
  <si>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</si>
  <si>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</si>
  <si>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</si>
  <si>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</si>
  <si>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</si>
  <si>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</si>
  <si>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</si>
  <si>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</si>
  <si>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</si>
  <si>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</si>
  <si>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</si>
  <si>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</si>
  <si>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</si>
  <si>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</si>
  <si>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</si>
  <si>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</si>
  <si>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</si>
  <si>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</si>
  <si>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</si>
  <si>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</si>
  <si>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</si>
  <si>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</si>
  <si>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</si>
  <si>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</si>
  <si>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</si>
  <si>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</si>
  <si>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</si>
  <si>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</si>
  <si>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</si>
  <si>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</si>
  <si>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</si>
  <si>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</si>
  <si>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</si>
  <si>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</si>
  <si>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</si>
  <si>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</si>
  <si>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</si>
  <si>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</si>
  <si>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</si>
  <si>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</si>
  <si>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</si>
  <si>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</si>
  <si>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</si>
  <si>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</si>
  <si>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</si>
  <si>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</si>
  <si>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</si>
  <si>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</si>
  <si>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</si>
  <si>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</si>
  <si>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</si>
  <si>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</si>
  <si>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</si>
  <si>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</si>
  <si>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</si>
  <si>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</si>
  <si>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</si>
  <si>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</si>
  <si>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</si>
  <si>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</si>
  <si>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</si>
  <si>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</si>
  <si>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</si>
  <si>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2022      الى 30 / 9 / 2022    </t>
  </si>
  <si>
    <t xml:space="preserve">تقرير بالأصول الثابتة بتاريخ 30 /  9 /   2022م </t>
  </si>
  <si>
    <t>تقرير بالإلتزامات وصافي اًلأصول بتاريخ 30 /  9 /    2022م</t>
  </si>
  <si>
    <t xml:space="preserve">تقرير إيرادات ومصروفات البرامج والأنشطة المقيدة للفترة من 1 /  7 / 2022م      الى  30 / 9 /  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</si>
</sst>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01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4" fontId="67" fillId="0" borderId="88" xfId="0" applyNumberFormat="1" applyFont="1" applyBorder="1" applyProtection="1">
      <protection locked="0"/>
    </xf>
    <xf numFmtId="4" fontId="67" fillId="0" borderId="26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4" fontId="0" fillId="0" borderId="0" xfId="0" applyNumberFormat="1"/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266699</xdr:colOff>
      <xdr:row>34</xdr:row>
      <xdr:rowOff>102871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0698901" y="180975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لجنة التنمية: جمعية التنمية الأهلية بضراس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</a:t>
          </a:r>
          <a:r>
            <a:rPr lang="ar-SA" sz="11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252135.49</a:t>
          </a:r>
          <a:r>
            <a:rPr lang="ar-SA"/>
            <a:t> </a:t>
          </a:r>
          <a:r>
            <a:rPr lang="ar-SA" sz="1400"/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:1443/09/18هـ       ترخيص رقم 4230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 1443/09/18هـ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مركز ضراس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t0557282567@gmail.com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J15" sqref="J15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252135.49000000002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6" t="s">
        <v>36</v>
      </c>
      <c r="C5" s="259" t="s">
        <v>93</v>
      </c>
      <c r="D5" s="259"/>
      <c r="E5" s="259"/>
      <c r="F5" s="259"/>
      <c r="G5" s="259" t="s">
        <v>94</v>
      </c>
      <c r="H5" s="260"/>
    </row>
    <row r="6" spans="2:12" ht="31.5" customHeight="1" x14ac:dyDescent="0.2">
      <c r="B6" s="257"/>
      <c r="C6" s="261" t="s">
        <v>95</v>
      </c>
      <c r="D6" s="262"/>
      <c r="E6" s="261" t="s">
        <v>185</v>
      </c>
      <c r="F6" s="262"/>
      <c r="G6" s="263" t="s">
        <v>94</v>
      </c>
      <c r="H6" s="265" t="s">
        <v>98</v>
      </c>
    </row>
    <row r="7" spans="2:12" ht="16.5" thickBot="1" x14ac:dyDescent="0.25">
      <c r="B7" s="258"/>
      <c r="C7" s="145" t="s">
        <v>93</v>
      </c>
      <c r="D7" s="145" t="s">
        <v>186</v>
      </c>
      <c r="E7" s="145" t="s">
        <v>96</v>
      </c>
      <c r="F7" s="145" t="s">
        <v>97</v>
      </c>
      <c r="G7" s="264"/>
      <c r="H7" s="266"/>
      <c r="I7" s="80"/>
      <c r="J7" s="81"/>
      <c r="K7" s="81"/>
    </row>
    <row r="8" spans="2:12" ht="21" thickTop="1" x14ac:dyDescent="0.2">
      <c r="B8" s="253" t="s">
        <v>112</v>
      </c>
      <c r="C8" s="254"/>
      <c r="D8" s="254"/>
      <c r="E8" s="254"/>
      <c r="F8" s="254"/>
      <c r="G8" s="254"/>
      <c r="H8" s="255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53" t="s">
        <v>113</v>
      </c>
      <c r="C21" s="254"/>
      <c r="D21" s="254"/>
      <c r="E21" s="254"/>
      <c r="F21" s="254"/>
      <c r="G21" s="254"/>
      <c r="H21" s="255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7" t="s">
        <v>179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2:14" ht="15" thickBot="1" x14ac:dyDescent="0.25"/>
    <row r="5" spans="2:14" ht="30.75" customHeight="1" thickTop="1" x14ac:dyDescent="0.2">
      <c r="B5" s="270" t="s">
        <v>90</v>
      </c>
      <c r="C5" s="275" t="s">
        <v>86</v>
      </c>
      <c r="D5" s="275" t="s">
        <v>87</v>
      </c>
      <c r="E5" s="275" t="s">
        <v>88</v>
      </c>
      <c r="F5" s="275" t="s">
        <v>91</v>
      </c>
      <c r="G5" s="272" t="s">
        <v>436</v>
      </c>
      <c r="H5" s="273"/>
      <c r="I5" s="273"/>
      <c r="J5" s="273"/>
      <c r="K5" s="274"/>
      <c r="L5" s="277" t="s">
        <v>89</v>
      </c>
      <c r="M5" s="268" t="s">
        <v>441</v>
      </c>
      <c r="N5" s="268" t="s">
        <v>184</v>
      </c>
    </row>
    <row r="6" spans="2:14" ht="15" customHeight="1" thickBot="1" x14ac:dyDescent="0.3">
      <c r="B6" s="271"/>
      <c r="C6" s="276"/>
      <c r="D6" s="276"/>
      <c r="E6" s="276"/>
      <c r="F6" s="276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8"/>
      <c r="M6" s="269"/>
      <c r="N6" s="269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14" workbookViewId="0">
      <selection activeCell="D14" sqref="D14"/>
    </sheetView>
  </sheetViews>
  <sheetFormatPr defaultRowHeight="14.25" x14ac:dyDescent="0.2"/>
  <cols>
    <col min="2" max="2" width="8.125" bestFit="1" customWidth="1"/>
    <col min="3" max="3" width="32.125" customWidth="1"/>
    <col min="4" max="4" width="12.375" bestFit="1" customWidth="1"/>
    <col min="13" max="13" width="1.375" customWidth="1"/>
  </cols>
  <sheetData>
    <row r="2" spans="2:16" ht="21" thickBot="1" x14ac:dyDescent="0.35">
      <c r="C2" s="279" t="s">
        <v>178</v>
      </c>
      <c r="D2" s="279"/>
      <c r="E2" s="279"/>
      <c r="F2" s="279"/>
      <c r="G2" s="279"/>
      <c r="H2" s="279"/>
      <c r="I2" s="279"/>
      <c r="J2" s="279"/>
      <c r="K2" s="279"/>
      <c r="L2" s="279"/>
    </row>
    <row r="3" spans="2:16" ht="23.25" thickBot="1" x14ac:dyDescent="0.25">
      <c r="B3" s="280" t="s">
        <v>188</v>
      </c>
      <c r="C3" s="285" t="s">
        <v>114</v>
      </c>
      <c r="D3" s="282" t="s">
        <v>37</v>
      </c>
      <c r="E3" s="283"/>
      <c r="F3" s="284"/>
      <c r="G3" s="282" t="s">
        <v>38</v>
      </c>
      <c r="H3" s="283"/>
      <c r="I3" s="284"/>
      <c r="J3" s="282" t="s">
        <v>39</v>
      </c>
      <c r="K3" s="283"/>
      <c r="L3" s="284"/>
      <c r="N3" s="282" t="s">
        <v>85</v>
      </c>
      <c r="O3" s="283"/>
      <c r="P3" s="284"/>
    </row>
    <row r="4" spans="2:16" ht="22.5" thickBot="1" x14ac:dyDescent="0.25">
      <c r="B4" s="281"/>
      <c r="C4" s="286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51">
        <v>2500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2500</v>
      </c>
      <c r="O14" s="141">
        <f t="shared" si="1"/>
        <v>0</v>
      </c>
      <c r="P14" s="141">
        <f t="shared" si="2"/>
        <v>2500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2500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2500</v>
      </c>
      <c r="O19" s="6">
        <f t="shared" si="1"/>
        <v>0</v>
      </c>
      <c r="P19" s="6">
        <f t="shared" si="2"/>
        <v>2500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2500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2500</v>
      </c>
      <c r="O26" s="9">
        <f t="shared" si="1"/>
        <v>0</v>
      </c>
      <c r="P26" s="9">
        <f t="shared" si="2"/>
        <v>2500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24" activePane="bottomRight" state="frozen"/>
      <selection pane="topRight" activeCell="M1" sqref="M1"/>
      <selection pane="bottomLeft" activeCell="A5" sqref="A5"/>
      <selection pane="bottomRight" activeCell="G174" sqref="G174"/>
    </sheetView>
  </sheetViews>
  <sheetFormatPr defaultRowHeight="14.25" x14ac:dyDescent="0.2"/>
  <cols>
    <col min="2" max="2" width="10.875" bestFit="1" customWidth="1"/>
    <col min="3" max="3" width="53.625" bestFit="1" customWidth="1"/>
    <col min="4" max="4" width="10.625" customWidth="1"/>
    <col min="5" max="6" width="10.1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7" t="s">
        <v>443</v>
      </c>
      <c r="C2" s="287"/>
      <c r="D2" s="287"/>
      <c r="E2" s="287"/>
      <c r="F2" s="287"/>
      <c r="G2" s="287"/>
      <c r="H2" s="287"/>
      <c r="I2" s="287"/>
      <c r="J2" s="287"/>
      <c r="K2" s="287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98113.35</v>
      </c>
      <c r="E5" s="223">
        <f>E6</f>
        <v>14765.820000000002</v>
      </c>
      <c r="F5" s="224">
        <f>F210</f>
        <v>83347.53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14765.820000000002</v>
      </c>
      <c r="E6" s="226">
        <f>E7+E38+E134+E190</f>
        <v>14765.820000000002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10000</v>
      </c>
      <c r="E7" s="226">
        <f>E8+E17</f>
        <v>10000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10000</v>
      </c>
      <c r="E8" s="226">
        <f>SUM(E9:E16)</f>
        <v>10000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>SUM(E9:K9)</f>
        <v>10000</v>
      </c>
      <c r="E9" s="226">
        <v>10000</v>
      </c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41102022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2494.7200000000003</v>
      </c>
      <c r="E38" s="226">
        <f>E39+E49+E88+E118</f>
        <v>2494.7200000000003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369</v>
      </c>
      <c r="E39" s="226">
        <f>SUM(E40:E48)</f>
        <v>369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369</v>
      </c>
      <c r="E46" s="226">
        <v>369</v>
      </c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41202201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4120220101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41202202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4120220201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4120220202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4120220203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4120220204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4120220205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4120220206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41202203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4120220301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4120220302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4120220303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4120220304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4120220305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4120220306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41202204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4120220401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4120220402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4120220403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4120220404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4120220405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41202205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4120220501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41202206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4120220601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41202207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4120220701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41202208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4120220801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41202209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4120220901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41202210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4120221001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41202211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4120221001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41202212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4120221201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2125.7200000000003</v>
      </c>
      <c r="E88" s="226">
        <f>SUM(E89:E93,E97:E100,E109,E113)</f>
        <v>2125.7200000000003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1125.72</v>
      </c>
      <c r="E89" s="226">
        <v>1125.72</v>
      </c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1000</v>
      </c>
      <c r="E91" s="226">
        <v>1000</v>
      </c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2271.1</v>
      </c>
      <c r="E134" s="226">
        <f>SUM(E135,E137,E144,E150,E155,E157,E159,E161,E163,E165,E167,E169,E171,E183)</f>
        <v>2271.1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994.79</v>
      </c>
      <c r="E155" s="226">
        <f>E156</f>
        <v>994.79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994.79</v>
      </c>
      <c r="E156" s="226">
        <v>994.79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112.28</v>
      </c>
      <c r="E161" s="226">
        <f>E162</f>
        <v>112.28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112.28</v>
      </c>
      <c r="E162" s="226">
        <v>112.28</v>
      </c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133.5</v>
      </c>
      <c r="E163" s="226">
        <f>E164</f>
        <v>133.5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133.5</v>
      </c>
      <c r="E164" s="226">
        <v>133.5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460.88</v>
      </c>
      <c r="E165" s="226">
        <f>E166</f>
        <v>460.88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460.88</v>
      </c>
      <c r="E166" s="226">
        <v>460.88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52.13</v>
      </c>
      <c r="E167" s="226">
        <f>E168</f>
        <v>52.13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52.13</v>
      </c>
      <c r="E168" s="226">
        <v>52.13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517.52</v>
      </c>
      <c r="E171" s="226">
        <f>SUM(E172:E182)</f>
        <v>517.52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517.52</v>
      </c>
      <c r="E172" s="226">
        <v>517.52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83347.53</v>
      </c>
      <c r="E210" s="228"/>
      <c r="F210" s="227">
        <f>SUM(F211,F249)</f>
        <v>83347.53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83347.53</v>
      </c>
      <c r="E211" s="232"/>
      <c r="F211" s="227">
        <f>SUM(F212,F214,F223,F232,F238)</f>
        <v>83347.53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83347.53</v>
      </c>
      <c r="E238" s="232"/>
      <c r="F238" s="227">
        <f>SUM(F239:F248)</f>
        <v>83347.53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4000</v>
      </c>
      <c r="E240" s="232"/>
      <c r="F240" s="227">
        <v>4000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58062.38</v>
      </c>
      <c r="E244" s="232"/>
      <c r="F244" s="227">
        <v>58062.38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21285.15</v>
      </c>
      <c r="E245" s="232"/>
      <c r="F245" s="227">
        <v>21285.15</v>
      </c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42202201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98113.35</v>
      </c>
      <c r="E293" s="243">
        <f>E5</f>
        <v>14765.820000000002</v>
      </c>
      <c r="F293" s="243">
        <f>F210</f>
        <v>83347.53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3" workbookViewId="0">
      <selection activeCell="D11" sqref="D11"/>
    </sheetView>
  </sheetViews>
  <sheetFormatPr defaultRowHeight="14.25" x14ac:dyDescent="0.2"/>
  <cols>
    <col min="3" max="3" width="44.375" customWidth="1"/>
    <col min="4" max="5" width="9.875" bestFit="1" customWidth="1"/>
    <col min="6" max="6" width="17.625" customWidth="1"/>
  </cols>
  <sheetData>
    <row r="2" spans="2:6" ht="20.25" x14ac:dyDescent="0.3">
      <c r="B2" s="290" t="s">
        <v>444</v>
      </c>
      <c r="C2" s="290"/>
      <c r="D2" s="290"/>
      <c r="E2" s="290"/>
      <c r="F2" s="290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48">
        <v>169510.53</v>
      </c>
      <c r="E7" s="247">
        <v>288202.78000000003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3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52">
        <v>33978</v>
      </c>
      <c r="E11" s="204">
        <v>15978</v>
      </c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203488.53</v>
      </c>
      <c r="E15" s="161">
        <f>SUM(E7:E14)</f>
        <v>304180.78000000003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50">
        <v>46762</v>
      </c>
      <c r="E17" s="249">
        <v>39412</v>
      </c>
      <c r="F17" s="160"/>
    </row>
    <row r="18" spans="2:6" ht="21" customHeight="1" x14ac:dyDescent="0.2">
      <c r="B18" s="207">
        <v>122</v>
      </c>
      <c r="C18" s="208" t="s">
        <v>54</v>
      </c>
      <c r="D18" s="250">
        <v>10350</v>
      </c>
      <c r="E18" s="249">
        <v>10350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57112</v>
      </c>
      <c r="E22" s="161">
        <f>SUM(E17:E21)</f>
        <v>49762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8" t="s">
        <v>425</v>
      </c>
      <c r="C33" s="289"/>
      <c r="D33" s="166">
        <f>D15+D22+D31</f>
        <v>260600.53</v>
      </c>
      <c r="E33" s="166">
        <f>E15+E22+E31</f>
        <v>353942.78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3" zoomScale="96" zoomScaleNormal="96" workbookViewId="0">
      <selection activeCell="G25" sqref="G25"/>
    </sheetView>
  </sheetViews>
  <sheetFormatPr defaultRowHeight="14.25" x14ac:dyDescent="0.2"/>
  <cols>
    <col min="3" max="3" width="8.125" bestFit="1" customWidth="1"/>
    <col min="4" max="4" width="33.375" customWidth="1"/>
    <col min="5" max="5" width="10.25" bestFit="1" customWidth="1"/>
    <col min="6" max="6" width="12.375" bestFit="1" customWidth="1"/>
    <col min="7" max="7" width="23.375" customWidth="1"/>
  </cols>
  <sheetData>
    <row r="2" spans="3:7" ht="20.25" x14ac:dyDescent="0.3">
      <c r="C2" s="290" t="s">
        <v>445</v>
      </c>
      <c r="D2" s="290"/>
      <c r="E2" s="290"/>
      <c r="F2" s="290"/>
      <c r="G2" s="290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8465.0400000000009</v>
      </c>
      <c r="F19" s="249">
        <v>6193.9400000000005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8465.0400000000009</v>
      </c>
      <c r="F22" s="161">
        <f>SUM(F15:F21)</f>
        <v>6193.9400000000005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287704.64</v>
      </c>
      <c r="F25" s="247">
        <v>371052.17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-35569.15</v>
      </c>
      <c r="F26" s="204">
        <v>-23303.33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252135.49000000002</v>
      </c>
      <c r="F28" s="164">
        <f>SUM(F25:F27)</f>
        <v>347748.83999999997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8" t="s">
        <v>433</v>
      </c>
      <c r="D30" s="289"/>
      <c r="E30" s="166">
        <f>E13+E22+E28</f>
        <v>260600.53000000003</v>
      </c>
      <c r="F30" s="166">
        <f>F13+F22+F28</f>
        <v>353942.77999999997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91" t="s">
        <v>176</v>
      </c>
      <c r="C3" s="291"/>
      <c r="D3" s="291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G8" sqref="G8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300" t="s">
        <v>446</v>
      </c>
      <c r="C2" s="300"/>
      <c r="D2" s="300"/>
      <c r="E2" s="300"/>
      <c r="F2" s="300"/>
      <c r="G2" s="300"/>
      <c r="H2" s="300"/>
      <c r="I2" s="300"/>
      <c r="J2" s="300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94" t="s">
        <v>434</v>
      </c>
      <c r="C5" s="295"/>
      <c r="D5" s="296"/>
      <c r="F5" s="297" t="s">
        <v>435</v>
      </c>
      <c r="G5" s="298"/>
      <c r="H5" s="299"/>
      <c r="J5" s="292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3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83347.53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-83347.53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4000</v>
      </c>
      <c r="E34" s="117"/>
      <c r="F34" s="124">
        <v>31105002</v>
      </c>
      <c r="G34" s="125" t="s">
        <v>146</v>
      </c>
      <c r="H34" s="175"/>
      <c r="J34" s="140">
        <f t="shared" si="0"/>
        <v>-4000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58062.38</v>
      </c>
      <c r="E38" s="117"/>
      <c r="F38" s="124">
        <v>31105006</v>
      </c>
      <c r="G38" s="125" t="s">
        <v>154</v>
      </c>
      <c r="H38" s="175"/>
      <c r="J38" s="140">
        <f t="shared" si="0"/>
        <v>-58062.38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21285.15</v>
      </c>
      <c r="E39" s="117"/>
      <c r="F39" s="124">
        <v>31105007</v>
      </c>
      <c r="G39" s="125" t="s">
        <v>156</v>
      </c>
      <c r="H39" s="175"/>
      <c r="J39" s="140">
        <f t="shared" si="0"/>
        <v>-21285.15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83347.53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-83347.53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371052.17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287704.64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2023-02-04T19:53:31Z</dcterms:modified>
</cp:coreProperties>
</file>